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60___KASSENWEB (AZA.CH)\Menübaum (Objekte)\07_Arbeitshilfen\1_Berechnungen\"/>
    </mc:Choice>
  </mc:AlternateContent>
  <bookViews>
    <workbookView xWindow="480" yWindow="120" windowWidth="15195" windowHeight="12525"/>
  </bookViews>
  <sheets>
    <sheet name="Premier droit" sheetId="2" r:id="rId1"/>
  </sheets>
  <definedNames>
    <definedName name="_xlnm.Print_Area" localSheetId="0">'Premier droit'!$B$1:$I$30</definedName>
  </definedNames>
  <calcPr calcId="152511"/>
</workbook>
</file>

<file path=xl/calcChain.xml><?xml version="1.0" encoding="utf-8"?>
<calcChain xmlns="http://schemas.openxmlformats.org/spreadsheetml/2006/main">
  <c r="B17" i="2" l="1"/>
  <c r="I17" i="2"/>
  <c r="B18" i="2"/>
  <c r="I18" i="2"/>
  <c r="K18" i="2"/>
  <c r="M18" i="2"/>
  <c r="O18" i="2"/>
  <c r="B26" i="2"/>
  <c r="C31" i="2"/>
  <c r="J15" i="2"/>
  <c r="L15" i="2"/>
  <c r="N15" i="2"/>
  <c r="P15" i="2"/>
  <c r="Q15" i="2"/>
  <c r="D31" i="2"/>
  <c r="A15" i="2"/>
  <c r="E31" i="2"/>
  <c r="K15" i="2"/>
  <c r="M15" i="2"/>
  <c r="O15" i="2"/>
  <c r="F31" i="2"/>
  <c r="G31" i="2"/>
  <c r="H31" i="2"/>
  <c r="C32" i="2"/>
  <c r="C37" i="2"/>
  <c r="D32" i="2"/>
  <c r="E32" i="2"/>
  <c r="K16" i="2"/>
  <c r="M16" i="2"/>
  <c r="O16" i="2"/>
  <c r="F32" i="2"/>
  <c r="A16" i="2"/>
  <c r="G32" i="2"/>
  <c r="D37" i="2"/>
  <c r="M37" i="2"/>
  <c r="H32" i="2"/>
  <c r="C33" i="2"/>
  <c r="J17" i="2"/>
  <c r="L17" i="2"/>
  <c r="N17" i="2"/>
  <c r="P17" i="2"/>
  <c r="Q17" i="2"/>
  <c r="D33" i="2"/>
  <c r="E33" i="2"/>
  <c r="K17" i="2"/>
  <c r="M17" i="2"/>
  <c r="O17" i="2"/>
  <c r="F33" i="2"/>
  <c r="G33" i="2"/>
  <c r="D38" i="2"/>
  <c r="M38" i="2"/>
  <c r="H33" i="2"/>
  <c r="C34" i="2"/>
  <c r="D34" i="2"/>
  <c r="F39" i="2"/>
  <c r="A18" i="2"/>
  <c r="E34" i="2"/>
  <c r="F34" i="2"/>
  <c r="G34" i="2"/>
  <c r="D39" i="2"/>
  <c r="H34" i="2"/>
  <c r="D36" i="2"/>
  <c r="M36" i="2"/>
  <c r="F36" i="2"/>
  <c r="I36" i="2"/>
  <c r="J36" i="2"/>
  <c r="I37" i="2"/>
  <c r="J37" i="2"/>
  <c r="G38" i="2"/>
  <c r="J38" i="2"/>
  <c r="G39" i="2"/>
  <c r="J39" i="2"/>
  <c r="C39" i="2"/>
  <c r="L39" i="2"/>
  <c r="J18" i="2"/>
  <c r="L18" i="2"/>
  <c r="N18" i="2"/>
  <c r="P18" i="2"/>
  <c r="Q18" i="2"/>
  <c r="R17" i="2"/>
  <c r="T17" i="2"/>
  <c r="E37" i="2"/>
  <c r="L37" i="2"/>
  <c r="R18" i="2"/>
  <c r="T18" i="2"/>
  <c r="Q39" i="2"/>
  <c r="S18" i="2"/>
  <c r="U18" i="2"/>
  <c r="S15" i="2"/>
  <c r="U15" i="2"/>
  <c r="R15" i="2"/>
  <c r="T15" i="2"/>
  <c r="M39" i="2"/>
  <c r="E39" i="2"/>
  <c r="H39" i="2"/>
  <c r="F38" i="2"/>
  <c r="J16" i="2"/>
  <c r="L16" i="2"/>
  <c r="N16" i="2"/>
  <c r="P16" i="2"/>
  <c r="Q16" i="2"/>
  <c r="C38" i="2"/>
  <c r="S17" i="2"/>
  <c r="A17" i="2"/>
  <c r="A14" i="2"/>
  <c r="C36" i="2"/>
  <c r="F37" i="2"/>
  <c r="U17" i="2"/>
  <c r="V17" i="2"/>
  <c r="K38" i="2"/>
  <c r="Q38" i="2"/>
  <c r="R16" i="2"/>
  <c r="T16" i="2"/>
  <c r="V16" i="2"/>
  <c r="K37" i="2"/>
  <c r="S16" i="2"/>
  <c r="U16" i="2"/>
  <c r="V15" i="2"/>
  <c r="K36" i="2"/>
  <c r="E36" i="2"/>
  <c r="L36" i="2"/>
  <c r="Q36" i="2"/>
  <c r="V18" i="2"/>
  <c r="K39" i="2"/>
  <c r="O39" i="2"/>
  <c r="L38" i="2"/>
  <c r="E38" i="2"/>
  <c r="H38" i="2"/>
  <c r="H37" i="2"/>
  <c r="O37" i="2"/>
  <c r="G37" i="2"/>
  <c r="I16" i="2"/>
  <c r="G36" i="2"/>
  <c r="H36" i="2"/>
  <c r="O36" i="2"/>
  <c r="P36" i="2"/>
  <c r="I15" i="2"/>
  <c r="O38" i="2"/>
  <c r="Q37" i="2"/>
  <c r="P37" i="2"/>
  <c r="P38" i="2"/>
  <c r="L41" i="2"/>
  <c r="L42" i="2"/>
  <c r="Q41" i="2"/>
  <c r="B41" i="2"/>
  <c r="I41" i="2"/>
  <c r="C42" i="2"/>
  <c r="N42" i="2"/>
  <c r="O42" i="2"/>
  <c r="P42" i="2"/>
  <c r="D21" i="2"/>
  <c r="E21" i="2"/>
  <c r="E42" i="2"/>
  <c r="K42" i="2"/>
  <c r="C41" i="2"/>
  <c r="G41" i="2"/>
  <c r="D41" i="2"/>
  <c r="D42" i="2"/>
  <c r="I42" i="2"/>
  <c r="F41" i="2"/>
  <c r="N41" i="2"/>
  <c r="B42" i="2"/>
  <c r="H41" i="2"/>
  <c r="H42" i="2"/>
  <c r="M41" i="2"/>
  <c r="Q42" i="2"/>
  <c r="J41" i="2"/>
  <c r="K41" i="2"/>
  <c r="F42" i="2"/>
  <c r="G42" i="2"/>
  <c r="J42" i="2"/>
  <c r="P41" i="2"/>
  <c r="E41" i="2"/>
  <c r="M42" i="2"/>
  <c r="O41" i="2"/>
  <c r="P39" i="2"/>
  <c r="B24" i="2"/>
  <c r="B23" i="2"/>
  <c r="D20" i="2"/>
  <c r="B21" i="2"/>
  <c r="B20" i="2"/>
  <c r="Q43" i="2"/>
  <c r="E20" i="2"/>
</calcChain>
</file>

<file path=xl/sharedStrings.xml><?xml version="1.0" encoding="utf-8"?>
<sst xmlns="http://schemas.openxmlformats.org/spreadsheetml/2006/main" count="58" uniqueCount="49">
  <si>
    <t>Obhut</t>
  </si>
  <si>
    <t>Wohnkanton</t>
  </si>
  <si>
    <t>Total</t>
  </si>
  <si>
    <t>Einkommen AN</t>
  </si>
  <si>
    <t>Einkommen SE</t>
  </si>
  <si>
    <t>Vorgang</t>
  </si>
  <si>
    <t>max. Lohn</t>
  </si>
  <si>
    <t>AN und SE
(ja = 1)</t>
  </si>
  <si>
    <t>Vorrang AN</t>
  </si>
  <si>
    <t>Vorrang SE</t>
  </si>
  <si>
    <t>innerkantonal</t>
  </si>
  <si>
    <t>innerkantonal AN</t>
  </si>
  <si>
    <t>innerkantonal SE</t>
  </si>
  <si>
    <t>Kt.</t>
  </si>
  <si>
    <t>Akt.</t>
  </si>
  <si>
    <t xml:space="preserve">    Mère</t>
  </si>
  <si>
    <t xml:space="preserve">    Père</t>
  </si>
  <si>
    <t>© CC 28-medisuisse - 08.12 (Formules) / CC 65-AZA/FZA - 10.12 (Layout)</t>
  </si>
  <si>
    <t>Mère</t>
  </si>
  <si>
    <t>Père</t>
  </si>
  <si>
    <t>Beau-père</t>
  </si>
  <si>
    <t>Belle-mère</t>
  </si>
  <si>
    <t>SALARIÉ</t>
  </si>
  <si>
    <t>INDÉPENDANT</t>
  </si>
  <si>
    <t>canton de domicile</t>
  </si>
  <si>
    <t>personne</t>
  </si>
  <si>
    <t>Parents (Mère/Père)</t>
  </si>
  <si>
    <t>Mère/Beau-père</t>
  </si>
  <si>
    <t>Père/Belle-mère</t>
  </si>
  <si>
    <t>TOTAL</t>
  </si>
  <si>
    <t>en tant qu'employé/e</t>
  </si>
  <si>
    <t>en tant qu'indépendant/e</t>
  </si>
  <si>
    <t>(En cas d'activité en dehors du secteur agricol; sous reserve des droits internationaux)</t>
  </si>
  <si>
    <r>
      <t xml:space="preserve">3. </t>
    </r>
    <r>
      <rPr>
        <b/>
        <sz val="9"/>
        <rFont val="Verdana"/>
        <family val="2"/>
      </rPr>
      <t>Qui génère où et quel revenu (par an) ?</t>
    </r>
  </si>
  <si>
    <r>
      <t xml:space="preserve">1. </t>
    </r>
    <r>
      <rPr>
        <b/>
        <sz val="9"/>
        <rFont val="Verdana"/>
        <family val="2"/>
      </rPr>
      <t>Qui a/avait l'autorité parentale ?</t>
    </r>
  </si>
  <si>
    <t>dans le canton
de domicile de l'enfant</t>
  </si>
  <si>
    <t>en dehors du canton</t>
  </si>
  <si>
    <t>avec siège
social dans le
canton de
domicile de
l'enfant</t>
  </si>
  <si>
    <t>avec siège
social en dehors
du canton</t>
  </si>
  <si>
    <t>salaire unique ou
le plus élevé</t>
  </si>
  <si>
    <t>total des salaires com-
plémentairs</t>
  </si>
  <si>
    <r>
      <t xml:space="preserve">2. </t>
    </r>
    <r>
      <rPr>
        <b/>
        <sz val="9"/>
        <rFont val="Verdana"/>
        <family val="2"/>
      </rPr>
      <t>Où habite/habitait l'enfant principalement ?</t>
    </r>
  </si>
  <si>
    <t>Font fois uniquement les décisions de la Caisse d'allocations familiales.</t>
  </si>
  <si>
    <t>Garde conjointe</t>
  </si>
  <si>
    <t>constamment en foyer</t>
  </si>
  <si>
    <t>Mère/Père moitié-moitié</t>
  </si>
  <si>
    <t>Activité</t>
  </si>
  <si>
    <t>Garde parental</t>
  </si>
  <si>
    <r>
      <t>Allocations familiales: Recherche de l' (du premier) ayant-droit -</t>
    </r>
    <r>
      <rPr>
        <b/>
        <sz val="10"/>
        <color rgb="FFFF0000"/>
        <rFont val="Verdana"/>
        <family val="2"/>
      </rPr>
      <t xml:space="preserve"> dès 2013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</si>
</sst>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0"/>
      <name val="Verdana"/>
      <family val="2"/>
    </font>
    <font>
      <b/>
      <sz val="10"/>
      <name val="Verdana"/>
      <family val="2"/>
    </font>
    <font>
      <b/>
      <sz val="14"/>
      <color indexed="12"/>
      <name val="Verdana"/>
      <family val="2"/>
    </font>
    <font>
      <sz val="10"/>
      <color indexed="44"/>
      <name val="Verdana"/>
      <family val="2"/>
    </font>
    <font>
      <sz val="10"/>
      <color indexed="9"/>
      <name val="Verdana"/>
      <family val="2"/>
    </font>
    <font>
      <sz val="8"/>
      <color indexed="44"/>
      <name val="Verdana"/>
      <family val="2"/>
    </font>
    <font>
      <i/>
      <sz val="8"/>
      <color indexed="44"/>
      <name val="Verdana"/>
      <family val="2"/>
    </font>
    <font>
      <sz val="8.5"/>
      <name val="Verdana"/>
      <family val="2"/>
    </font>
    <font>
      <sz val="6"/>
      <name val="Verdana"/>
      <family val="2"/>
    </font>
    <font>
      <b/>
      <sz val="10"/>
      <color indexed="63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i/>
      <sz val="9"/>
      <name val="Verdana"/>
      <family val="2"/>
    </font>
    <font>
      <sz val="8"/>
      <name val="@Arial Unicode MS"/>
      <family val="2"/>
    </font>
    <font>
      <sz val="8"/>
      <color indexed="44"/>
      <name val="@Arial Unicode MS"/>
      <family val="2"/>
    </font>
    <font>
      <b/>
      <sz val="10"/>
      <color indexed="51"/>
      <name val="@Arial Unicode MS"/>
      <family val="2"/>
    </font>
    <font>
      <i/>
      <sz val="8"/>
      <color indexed="44"/>
      <name val="@Arial Unicode MS"/>
      <family val="2"/>
    </font>
    <font>
      <b/>
      <sz val="10"/>
      <color rgb="FFFF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44"/>
      </left>
      <right/>
      <top style="thin">
        <color indexed="44"/>
      </top>
      <bottom/>
      <diagonal/>
    </border>
    <border>
      <left/>
      <right/>
      <top style="thin">
        <color indexed="44"/>
      </top>
      <bottom/>
      <diagonal/>
    </border>
    <border>
      <left/>
      <right style="thin">
        <color indexed="44"/>
      </right>
      <top style="thin">
        <color indexed="44"/>
      </top>
      <bottom/>
      <diagonal/>
    </border>
    <border>
      <left style="thin">
        <color indexed="44"/>
      </left>
      <right/>
      <top/>
      <bottom/>
      <diagonal/>
    </border>
    <border>
      <left/>
      <right style="thin">
        <color indexed="44"/>
      </right>
      <top/>
      <bottom/>
      <diagonal/>
    </border>
    <border>
      <left style="thin">
        <color indexed="44"/>
      </left>
      <right/>
      <top/>
      <bottom style="thin">
        <color indexed="44"/>
      </bottom>
      <diagonal/>
    </border>
    <border>
      <left/>
      <right/>
      <top/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3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3"/>
      </right>
      <top style="thin">
        <color indexed="64"/>
      </top>
      <bottom style="thin">
        <color indexed="64"/>
      </bottom>
      <diagonal/>
    </border>
    <border>
      <left style="thick">
        <color indexed="63"/>
      </left>
      <right style="thin">
        <color indexed="64"/>
      </right>
      <top style="thin">
        <color indexed="64"/>
      </top>
      <bottom/>
      <diagonal/>
    </border>
    <border>
      <left style="thick">
        <color indexed="63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/>
    <xf numFmtId="0" fontId="1" fillId="2" borderId="0" xfId="0" applyFont="1" applyFill="1" applyAlignment="1">
      <alignment vertical="center"/>
    </xf>
    <xf numFmtId="0" fontId="1" fillId="0" borderId="0" xfId="0" applyFont="1" applyAlignment="1" applyProtection="1">
      <alignment vertical="center"/>
    </xf>
    <xf numFmtId="3" fontId="1" fillId="0" borderId="0" xfId="0" applyNumberFormat="1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 wrapText="1"/>
    </xf>
    <xf numFmtId="3" fontId="1" fillId="2" borderId="1" xfId="0" applyNumberFormat="1" applyFont="1" applyFill="1" applyBorder="1" applyAlignment="1" applyProtection="1">
      <alignment vertical="center"/>
      <protection locked="0"/>
    </xf>
    <xf numFmtId="3" fontId="1" fillId="2" borderId="2" xfId="0" applyNumberFormat="1" applyFont="1" applyFill="1" applyBorder="1" applyAlignment="1" applyProtection="1">
      <alignment vertical="center"/>
      <protection locked="0"/>
    </xf>
    <xf numFmtId="3" fontId="1" fillId="2" borderId="3" xfId="0" applyNumberFormat="1" applyFont="1" applyFill="1" applyBorder="1" applyAlignment="1" applyProtection="1">
      <alignment vertical="center"/>
      <protection locked="0"/>
    </xf>
    <xf numFmtId="3" fontId="1" fillId="2" borderId="4" xfId="0" applyNumberFormat="1" applyFont="1" applyFill="1" applyBorder="1" applyAlignment="1" applyProtection="1">
      <alignment vertical="center"/>
      <protection locked="0"/>
    </xf>
    <xf numFmtId="3" fontId="6" fillId="0" borderId="0" xfId="0" applyNumberFormat="1" applyFont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3" fontId="1" fillId="3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4" fontId="11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4" borderId="0" xfId="0" applyFont="1" applyFill="1" applyAlignment="1">
      <alignment vertical="center"/>
    </xf>
    <xf numFmtId="3" fontId="15" fillId="0" borderId="5" xfId="0" applyNumberFormat="1" applyFont="1" applyBorder="1" applyAlignment="1">
      <alignment vertical="center"/>
    </xf>
    <xf numFmtId="3" fontId="15" fillId="0" borderId="6" xfId="0" applyNumberFormat="1" applyFont="1" applyBorder="1" applyAlignment="1">
      <alignment vertical="center"/>
    </xf>
    <xf numFmtId="3" fontId="15" fillId="0" borderId="7" xfId="0" applyNumberFormat="1" applyFont="1" applyBorder="1" applyAlignment="1">
      <alignment vertical="center"/>
    </xf>
    <xf numFmtId="3" fontId="15" fillId="0" borderId="8" xfId="0" applyNumberFormat="1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3" fontId="15" fillId="0" borderId="9" xfId="0" applyNumberFormat="1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6" fillId="4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4" borderId="0" xfId="0" applyFont="1" applyFill="1" applyAlignment="1">
      <alignment vertical="center"/>
    </xf>
    <xf numFmtId="3" fontId="17" fillId="0" borderId="0" xfId="0" applyNumberFormat="1" applyFont="1" applyAlignment="1">
      <alignment vertical="center"/>
    </xf>
    <xf numFmtId="3" fontId="15" fillId="0" borderId="0" xfId="0" applyNumberFormat="1" applyFont="1" applyAlignment="1">
      <alignment vertical="center"/>
    </xf>
    <xf numFmtId="3" fontId="15" fillId="4" borderId="0" xfId="0" applyNumberFormat="1" applyFont="1" applyFill="1" applyAlignment="1">
      <alignment vertical="center"/>
    </xf>
    <xf numFmtId="0" fontId="15" fillId="4" borderId="0" xfId="0" applyFont="1" applyFill="1" applyAlignment="1" applyProtection="1">
      <alignment vertical="center"/>
      <protection locked="0"/>
    </xf>
    <xf numFmtId="0" fontId="17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</cellXfs>
  <cellStyles count="1">
    <cellStyle name="Standard" xfId="0" builtinId="0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color indexed="9"/>
      </font>
      <fill>
        <patternFill>
          <bgColor indexed="9"/>
        </patternFill>
      </fill>
      <border>
        <left/>
        <right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4" dropStyle="combo" dx="22" fmlaLink="B44" fmlaRange="$C$44:$C$47" noThreeD="1" sel="1" val="0"/>
</file>

<file path=xl/ctrlProps/ctrlProp2.xml><?xml version="1.0" encoding="utf-8"?>
<formControlPr xmlns="http://schemas.microsoft.com/office/spreadsheetml/2009/9/main" objectType="Drop" dropLines="9" dropStyle="combo" dx="22" fmlaLink="$B$48" fmlaRange="$C$48:$C$56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5</xdr:row>
          <xdr:rowOff>0</xdr:rowOff>
        </xdr:from>
        <xdr:to>
          <xdr:col>5</xdr:col>
          <xdr:colOff>628650</xdr:colOff>
          <xdr:row>6</xdr:row>
          <xdr:rowOff>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7</xdr:row>
          <xdr:rowOff>0</xdr:rowOff>
        </xdr:from>
        <xdr:to>
          <xdr:col>5</xdr:col>
          <xdr:colOff>628650</xdr:colOff>
          <xdr:row>8</xdr:row>
          <xdr:rowOff>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38100</xdr:colOff>
      <xdr:row>0</xdr:row>
      <xdr:rowOff>323850</xdr:rowOff>
    </xdr:from>
    <xdr:to>
      <xdr:col>7</xdr:col>
      <xdr:colOff>638175</xdr:colOff>
      <xdr:row>0</xdr:row>
      <xdr:rowOff>895350</xdr:rowOff>
    </xdr:to>
    <xdr:pic>
      <xdr:nvPicPr>
        <xdr:cNvPr id="2072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23850"/>
          <a:ext cx="66008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E57"/>
  <sheetViews>
    <sheetView showGridLines="0" showRowColHeaders="0" tabSelected="1" zoomScale="140" workbookViewId="0">
      <selection activeCell="C15" sqref="C15"/>
    </sheetView>
  </sheetViews>
  <sheetFormatPr baseColWidth="10" defaultColWidth="13.7109375" defaultRowHeight="15.75" customHeight="1" x14ac:dyDescent="0.2"/>
  <cols>
    <col min="1" max="1" width="2" style="1" customWidth="1"/>
    <col min="2" max="4" width="15.28515625" style="1" customWidth="1"/>
    <col min="5" max="6" width="14.42578125" style="1" customWidth="1"/>
    <col min="7" max="8" width="15.28515625" style="1" customWidth="1"/>
    <col min="9" max="9" width="13.42578125" style="1" customWidth="1"/>
    <col min="10" max="24" width="11.28515625" style="1" hidden="1" customWidth="1"/>
    <col min="25" max="16384" width="13.7109375" style="1"/>
  </cols>
  <sheetData>
    <row r="1" spans="1:31" ht="84" customHeight="1" x14ac:dyDescent="0.2">
      <c r="B1"/>
    </row>
    <row r="2" spans="1:31" ht="44.25" customHeight="1" x14ac:dyDescent="0.2">
      <c r="B2" s="27" t="s">
        <v>48</v>
      </c>
    </row>
    <row r="3" spans="1:31" ht="6" customHeight="1" x14ac:dyDescent="0.25">
      <c r="B3" s="2"/>
    </row>
    <row r="4" spans="1:31" s="4" customFormat="1" ht="12" customHeight="1" x14ac:dyDescent="0.2">
      <c r="B4" s="28" t="s">
        <v>32</v>
      </c>
      <c r="C4" s="5"/>
      <c r="D4" s="5"/>
      <c r="E4" s="5"/>
      <c r="F4" s="5"/>
      <c r="J4" s="6"/>
    </row>
    <row r="5" spans="1:31" ht="21" customHeight="1" x14ac:dyDescent="0.2"/>
    <row r="6" spans="1:31" ht="15.75" customHeight="1" x14ac:dyDescent="0.2">
      <c r="B6" s="29" t="s">
        <v>34</v>
      </c>
      <c r="E6" s="3"/>
    </row>
    <row r="7" spans="1:31" ht="11.25" customHeight="1" x14ac:dyDescent="0.2"/>
    <row r="8" spans="1:31" ht="15.75" customHeight="1" x14ac:dyDescent="0.2">
      <c r="B8" s="29" t="s">
        <v>41</v>
      </c>
      <c r="E8" s="3"/>
    </row>
    <row r="9" spans="1:31" ht="10.5" customHeight="1" x14ac:dyDescent="0.2"/>
    <row r="10" spans="1:31" ht="15.75" customHeight="1" x14ac:dyDescent="0.2">
      <c r="B10" s="29" t="s">
        <v>33</v>
      </c>
    </row>
    <row r="11" spans="1:31" ht="6.75" customHeight="1" x14ac:dyDescent="0.2">
      <c r="J11" s="7"/>
    </row>
    <row r="12" spans="1:31" ht="15.75" customHeight="1" x14ac:dyDescent="0.2">
      <c r="C12" s="61" t="s">
        <v>30</v>
      </c>
      <c r="D12" s="62"/>
      <c r="E12" s="62"/>
      <c r="F12" s="62"/>
      <c r="G12" s="59" t="s">
        <v>31</v>
      </c>
      <c r="H12" s="60"/>
      <c r="L12" s="7"/>
    </row>
    <row r="13" spans="1:31" ht="28.5" customHeight="1" x14ac:dyDescent="0.2">
      <c r="C13" s="65" t="s">
        <v>35</v>
      </c>
      <c r="D13" s="66"/>
      <c r="E13" s="63" t="s">
        <v>36</v>
      </c>
      <c r="F13" s="64"/>
      <c r="G13" s="67" t="s">
        <v>37</v>
      </c>
      <c r="H13" s="69" t="s">
        <v>38</v>
      </c>
      <c r="L13" s="7"/>
    </row>
    <row r="14" spans="1:31" ht="39" customHeight="1" x14ac:dyDescent="0.2">
      <c r="A14" s="8">
        <f>SUM(A15:A18)</f>
        <v>0</v>
      </c>
      <c r="C14" s="30" t="s">
        <v>39</v>
      </c>
      <c r="D14" s="31" t="s">
        <v>40</v>
      </c>
      <c r="E14" s="32" t="s">
        <v>39</v>
      </c>
      <c r="F14" s="33" t="s">
        <v>40</v>
      </c>
      <c r="G14" s="68"/>
      <c r="H14" s="70"/>
      <c r="I14" s="9"/>
      <c r="J14" s="10" t="s">
        <v>13</v>
      </c>
      <c r="K14" s="10" t="s">
        <v>14</v>
      </c>
      <c r="L14" s="11">
        <v>1</v>
      </c>
      <c r="M14" s="11">
        <v>2</v>
      </c>
      <c r="N14" s="12">
        <v>1</v>
      </c>
      <c r="O14" s="13">
        <v>2</v>
      </c>
      <c r="P14" s="10" t="s">
        <v>6</v>
      </c>
      <c r="Q14" s="13" t="s">
        <v>7</v>
      </c>
      <c r="R14" s="10" t="s">
        <v>8</v>
      </c>
      <c r="S14" s="10" t="s">
        <v>9</v>
      </c>
      <c r="T14" s="10" t="s">
        <v>11</v>
      </c>
      <c r="U14" s="10" t="s">
        <v>12</v>
      </c>
      <c r="V14" s="10" t="s">
        <v>10</v>
      </c>
      <c r="W14" s="12"/>
      <c r="X14" s="7"/>
      <c r="Y14" s="7"/>
      <c r="Z14" s="7"/>
      <c r="AA14" s="7"/>
      <c r="AB14" s="7"/>
      <c r="AC14" s="7"/>
      <c r="AD14" s="7"/>
      <c r="AE14" s="7"/>
    </row>
    <row r="15" spans="1:31" ht="15.75" customHeight="1" x14ac:dyDescent="0.2">
      <c r="A15" s="1" t="str">
        <f>IF(AND(((D31+F31)&gt;0),((C31+E31)=0)),1,"")</f>
        <v/>
      </c>
      <c r="B15" s="1" t="s">
        <v>15</v>
      </c>
      <c r="C15" s="14"/>
      <c r="D15" s="15"/>
      <c r="E15" s="16"/>
      <c r="F15" s="17"/>
      <c r="G15" s="16"/>
      <c r="H15" s="14"/>
      <c r="I15" s="1" t="str">
        <f>IF(B15="","",IF(E36&lt;$B$35," non-active",""))</f>
        <v xml:space="preserve"> non-active</v>
      </c>
      <c r="J15" s="18">
        <f>C31</f>
        <v>0</v>
      </c>
      <c r="K15" s="18">
        <f>E31</f>
        <v>0</v>
      </c>
      <c r="L15" s="11">
        <f t="shared" ref="L15:M18" si="0">IF(J15&lt;1,0,RANK(J15,$J15:$K15))</f>
        <v>0</v>
      </c>
      <c r="M15" s="11">
        <f t="shared" si="0"/>
        <v>0</v>
      </c>
      <c r="N15" s="12">
        <f>IF(L15=1,C31,0)</f>
        <v>0</v>
      </c>
      <c r="O15" s="12">
        <f>IF(M15=1,E31,0)</f>
        <v>0</v>
      </c>
      <c r="P15" s="12">
        <f>MAX(N15:O15)</f>
        <v>0</v>
      </c>
      <c r="Q15" s="12">
        <f>IF(AND(P15&gt;$B$35,D36&gt;0),1,0)</f>
        <v>0</v>
      </c>
      <c r="R15" s="12">
        <f>IF(AND(OR(Q15=1,D36=0),C36&gt;0),1,0)</f>
        <v>0</v>
      </c>
      <c r="S15" s="12">
        <f>IF(AND(OR(Q15=0,C36=0),D36&gt;0),1,0)</f>
        <v>0</v>
      </c>
      <c r="T15" s="12">
        <f>IF(AND(R15=1,L15=1),1,0)</f>
        <v>0</v>
      </c>
      <c r="U15" s="12">
        <f>IF(AND(S15=1,G15&gt;0),1,0)</f>
        <v>0</v>
      </c>
      <c r="V15" s="12">
        <f>SUM(T15+U15)</f>
        <v>0</v>
      </c>
      <c r="W15" s="12"/>
      <c r="X15" s="7"/>
      <c r="Y15" s="7"/>
      <c r="Z15" s="7"/>
      <c r="AA15" s="7"/>
      <c r="AB15" s="7"/>
      <c r="AC15" s="7"/>
      <c r="AD15" s="7"/>
      <c r="AE15" s="7"/>
    </row>
    <row r="16" spans="1:31" ht="15.75" customHeight="1" x14ac:dyDescent="0.2">
      <c r="A16" s="8" t="str">
        <f>IF(AND(((D32+F32)&gt;0),((C32+E32)=0)),1,"")</f>
        <v/>
      </c>
      <c r="B16" s="1" t="s">
        <v>16</v>
      </c>
      <c r="C16" s="14"/>
      <c r="D16" s="15"/>
      <c r="E16" s="16"/>
      <c r="F16" s="17"/>
      <c r="G16" s="16"/>
      <c r="H16" s="14"/>
      <c r="I16" s="1" t="str">
        <f>IF(B16="","",IF(E37&lt;$B$35," non-actif",""))</f>
        <v xml:space="preserve"> non-actif</v>
      </c>
      <c r="J16" s="18">
        <f>C32</f>
        <v>0</v>
      </c>
      <c r="K16" s="18">
        <f>E32</f>
        <v>0</v>
      </c>
      <c r="L16" s="11">
        <f t="shared" si="0"/>
        <v>0</v>
      </c>
      <c r="M16" s="11">
        <f t="shared" si="0"/>
        <v>0</v>
      </c>
      <c r="N16" s="12">
        <f>IF(L16=1,C32,0)</f>
        <v>0</v>
      </c>
      <c r="O16" s="12">
        <f>IF(M16=1,E32,0)</f>
        <v>0</v>
      </c>
      <c r="P16" s="12">
        <f>MAX(N16:O16)</f>
        <v>0</v>
      </c>
      <c r="Q16" s="12">
        <f>IF(AND(P16&gt;$B$35,D37&gt;0),1,0)</f>
        <v>0</v>
      </c>
      <c r="R16" s="12">
        <f>IF(AND(OR(Q16=1,D37=0),C37&gt;0),1,0)</f>
        <v>0</v>
      </c>
      <c r="S16" s="12">
        <f>IF(AND(OR(Q16=0,C37=0),D37&gt;0),1,0)</f>
        <v>0</v>
      </c>
      <c r="T16" s="12">
        <f>IF(AND(R16=1,L16=1),1,0)</f>
        <v>0</v>
      </c>
      <c r="U16" s="12">
        <f>IF(AND(S16=1,G16&gt;0),1,0)</f>
        <v>0</v>
      </c>
      <c r="V16" s="12">
        <f>SUM(T16+U16)</f>
        <v>0</v>
      </c>
      <c r="W16" s="12"/>
      <c r="X16" s="7"/>
      <c r="Y16" s="7"/>
      <c r="Z16" s="7"/>
      <c r="AA16" s="7"/>
      <c r="AB16" s="7"/>
      <c r="AC16" s="7"/>
      <c r="AD16" s="7"/>
      <c r="AE16" s="7"/>
    </row>
    <row r="17" spans="1:31" ht="15.75" customHeight="1" x14ac:dyDescent="0.2">
      <c r="A17" s="1" t="str">
        <f>IF(AND(((D33+F33)&gt;0),((C33+E33)=0)),1,"")</f>
        <v/>
      </c>
      <c r="B17" s="1" t="str">
        <f>IF(OR(B48=2,B48=5,B48=8),"    Beau-père","")</f>
        <v/>
      </c>
      <c r="C17" s="14"/>
      <c r="D17" s="15"/>
      <c r="E17" s="16"/>
      <c r="F17" s="17"/>
      <c r="G17" s="16"/>
      <c r="H17" s="14"/>
      <c r="I17" s="1" t="str">
        <f>IF(B17="","",IF(E38&lt;$B$35," non-actif",""))</f>
        <v/>
      </c>
      <c r="J17" s="18">
        <f>C33</f>
        <v>0</v>
      </c>
      <c r="K17" s="18">
        <f>E33</f>
        <v>0</v>
      </c>
      <c r="L17" s="11">
        <f t="shared" si="0"/>
        <v>0</v>
      </c>
      <c r="M17" s="11">
        <f t="shared" si="0"/>
        <v>0</v>
      </c>
      <c r="N17" s="12">
        <f>IF(L17=1,C33,0)</f>
        <v>0</v>
      </c>
      <c r="O17" s="12">
        <f>IF(M17=1,E33,0)</f>
        <v>0</v>
      </c>
      <c r="P17" s="12">
        <f>MAX(N17:O17)</f>
        <v>0</v>
      </c>
      <c r="Q17" s="12">
        <f>IF(AND(P17&gt;$B$35,D38&gt;0),1,0)</f>
        <v>0</v>
      </c>
      <c r="R17" s="12">
        <f>IF(AND(OR(Q17=1,D38=0),C38&gt;0),1,0)</f>
        <v>0</v>
      </c>
      <c r="S17" s="12">
        <f>IF(AND(OR(Q17=0,C38=0),D38&gt;0),1,0)</f>
        <v>0</v>
      </c>
      <c r="T17" s="12">
        <f>IF(AND(R17=1,L17=1),1,0)</f>
        <v>0</v>
      </c>
      <c r="U17" s="12">
        <f>IF(AND(S17=1,G17&gt;0),1,0)</f>
        <v>0</v>
      </c>
      <c r="V17" s="12">
        <f>SUM(T17+U17)</f>
        <v>0</v>
      </c>
      <c r="W17" s="12"/>
      <c r="X17" s="7"/>
      <c r="Y17" s="7"/>
      <c r="Z17" s="7"/>
      <c r="AA17" s="7"/>
      <c r="AB17" s="7"/>
      <c r="AC17" s="7"/>
      <c r="AD17" s="7"/>
      <c r="AE17" s="7"/>
    </row>
    <row r="18" spans="1:31" ht="15.75" customHeight="1" x14ac:dyDescent="0.2">
      <c r="A18" s="1" t="str">
        <f>IF(AND(((D34+F34)&gt;0),((C34+E34)=0)),1,"")</f>
        <v/>
      </c>
      <c r="B18" s="1" t="str">
        <f>IF(OR(B48=2,B48=6,B48=7),"    Belle-mère","")</f>
        <v/>
      </c>
      <c r="C18" s="14"/>
      <c r="D18" s="15"/>
      <c r="E18" s="16"/>
      <c r="F18" s="17"/>
      <c r="G18" s="16"/>
      <c r="H18" s="14"/>
      <c r="I18" s="1" t="str">
        <f>IF(B18="","",IF(E39&lt;$B$35," non-active",""))</f>
        <v/>
      </c>
      <c r="J18" s="18">
        <f>C34</f>
        <v>0</v>
      </c>
      <c r="K18" s="18">
        <f>E34</f>
        <v>0</v>
      </c>
      <c r="L18" s="11">
        <f t="shared" si="0"/>
        <v>0</v>
      </c>
      <c r="M18" s="11">
        <f t="shared" si="0"/>
        <v>0</v>
      </c>
      <c r="N18" s="12">
        <f>IF(L18=1,C34,0)</f>
        <v>0</v>
      </c>
      <c r="O18" s="12">
        <f>IF(M18=1,E34,0)</f>
        <v>0</v>
      </c>
      <c r="P18" s="12">
        <f>MAX(N18:O18)</f>
        <v>0</v>
      </c>
      <c r="Q18" s="12">
        <f>IF(AND(P18&gt;$B$35,D39&gt;0),1,0)</f>
        <v>0</v>
      </c>
      <c r="R18" s="12">
        <f>IF(AND(OR(Q18=1,D39=0),C39&gt;0),1,0)</f>
        <v>0</v>
      </c>
      <c r="S18" s="12">
        <f>IF(AND(OR(Q18=0,C39=0),D39&gt;0),1,0)</f>
        <v>0</v>
      </c>
      <c r="T18" s="12">
        <f>IF(AND(R18=1,L18=1),1,0)</f>
        <v>0</v>
      </c>
      <c r="U18" s="12">
        <f>IF(AND(S18=1,G18&gt;0),1,0)</f>
        <v>0</v>
      </c>
      <c r="V18" s="12">
        <f>SUM(T18+U18)</f>
        <v>0</v>
      </c>
      <c r="W18" s="12"/>
      <c r="X18" s="7"/>
      <c r="Y18" s="7"/>
      <c r="Z18" s="7"/>
      <c r="AA18" s="7"/>
      <c r="AB18" s="7"/>
      <c r="AC18" s="7"/>
      <c r="AD18" s="7"/>
      <c r="AE18" s="7"/>
    </row>
    <row r="19" spans="1:31" ht="8.25" customHeight="1" x14ac:dyDescent="0.2">
      <c r="C19" s="19"/>
      <c r="D19" s="19"/>
      <c r="E19" s="19"/>
      <c r="F19" s="19"/>
      <c r="K19" s="7"/>
    </row>
    <row r="20" spans="1:31" ht="15.75" customHeight="1" x14ac:dyDescent="0.2">
      <c r="B20" s="20" t="str">
        <f>IF(H42&gt;0,"Premier ayant-droit:","Ayant-droit:")</f>
        <v>Ayant-droit:</v>
      </c>
      <c r="C20" s="21"/>
      <c r="D20" s="22" t="str">
        <f>IF(P41=1,CONCATENATE(B41,"*"),B41)</f>
        <v>Mère</v>
      </c>
      <c r="E20" s="22" t="str">
        <f>IF(AND(OR(B41="Mère",B41="Belle-mère"),E41&lt;B35)," en tant que non-active",IF(E41&lt;B35," en tant que non-actif",""))</f>
        <v xml:space="preserve"> en tant que non-active</v>
      </c>
      <c r="F20" s="21"/>
      <c r="K20" s="7"/>
    </row>
    <row r="21" spans="1:31" ht="15.75" customHeight="1" x14ac:dyDescent="0.2">
      <c r="B21" s="20" t="str">
        <f>IF(H42&gt;0,"Second ayant-droit:","")</f>
        <v/>
      </c>
      <c r="C21" s="21"/>
      <c r="D21" s="20" t="str">
        <f>IF(P42=1,CONCATENATE(B42,"*"),B42)</f>
        <v>Père</v>
      </c>
      <c r="E21" s="20" t="str">
        <f>IF(D21="","",IF(AND(G41=0,G42=0),"",IF(Q43=2,"","(évtl. complément différenciel)")))</f>
        <v/>
      </c>
      <c r="F21" s="21"/>
    </row>
    <row r="22" spans="1:31" s="23" customFormat="1" ht="12.75" customHeight="1" x14ac:dyDescent="0.2">
      <c r="B22" s="24"/>
      <c r="C22" s="19"/>
      <c r="D22" s="25"/>
      <c r="E22" s="25"/>
      <c r="F22" s="19"/>
    </row>
    <row r="23" spans="1:31" s="23" customFormat="1" ht="11.25" customHeight="1" x14ac:dyDescent="0.2">
      <c r="B23" s="24" t="str">
        <f>IF(OR(P41=1,P42=1),"* Pour autant que la durée de travail avec le plus haut salaire soit d'au moins six mois ou illimitée.","")</f>
        <v/>
      </c>
      <c r="C23" s="19"/>
      <c r="D23" s="25"/>
      <c r="E23" s="25"/>
      <c r="F23" s="19"/>
    </row>
    <row r="24" spans="1:31" s="23" customFormat="1" ht="11.25" customHeight="1" x14ac:dyDescent="0.2">
      <c r="B24" s="24" t="str">
        <f>IF(OR(P41=1,P42=1),"  Dans le cas contraire prière de contacter votre Caisse d'allocations familiales","")</f>
        <v/>
      </c>
      <c r="C24" s="19"/>
      <c r="D24" s="25"/>
      <c r="E24" s="25"/>
      <c r="F24" s="19"/>
    </row>
    <row r="25" spans="1:31" ht="6" customHeight="1" x14ac:dyDescent="0.2">
      <c r="C25" s="19"/>
      <c r="D25" s="19"/>
      <c r="E25" s="19"/>
      <c r="F25" s="19"/>
    </row>
    <row r="26" spans="1:31" ht="15.75" customHeight="1" x14ac:dyDescent="0.2">
      <c r="B26" s="34">
        <f ca="1">TODAY()</f>
        <v>43000</v>
      </c>
      <c r="C26" s="19"/>
      <c r="D26" s="19"/>
      <c r="E26" s="19"/>
      <c r="F26" s="19"/>
    </row>
    <row r="27" spans="1:31" ht="6" customHeight="1" x14ac:dyDescent="0.2">
      <c r="C27" s="19"/>
      <c r="D27" s="19"/>
      <c r="E27" s="19"/>
      <c r="F27" s="19"/>
    </row>
    <row r="28" spans="1:31" ht="15.75" customHeight="1" x14ac:dyDescent="0.2">
      <c r="B28" s="29" t="s">
        <v>42</v>
      </c>
      <c r="C28" s="19"/>
      <c r="D28" s="19"/>
      <c r="E28" s="19"/>
      <c r="F28" s="19"/>
    </row>
    <row r="29" spans="1:31" ht="6" customHeight="1" x14ac:dyDescent="0.2">
      <c r="C29" s="19"/>
      <c r="D29" s="19"/>
      <c r="E29" s="19"/>
      <c r="F29" s="19"/>
    </row>
    <row r="30" spans="1:31" ht="17.25" customHeight="1" x14ac:dyDescent="0.2">
      <c r="B30" s="26" t="s">
        <v>17</v>
      </c>
    </row>
    <row r="31" spans="1:31" s="35" customFormat="1" ht="17.25" hidden="1" customHeight="1" x14ac:dyDescent="0.2">
      <c r="B31" s="36"/>
      <c r="C31" s="37">
        <f t="shared" ref="C31:H32" si="1">C15</f>
        <v>0</v>
      </c>
      <c r="D31" s="38">
        <f t="shared" si="1"/>
        <v>0</v>
      </c>
      <c r="E31" s="38">
        <f t="shared" si="1"/>
        <v>0</v>
      </c>
      <c r="F31" s="38">
        <f t="shared" si="1"/>
        <v>0</v>
      </c>
      <c r="G31" s="38">
        <f t="shared" si="1"/>
        <v>0</v>
      </c>
      <c r="H31" s="39">
        <f t="shared" si="1"/>
        <v>0</v>
      </c>
    </row>
    <row r="32" spans="1:31" s="35" customFormat="1" ht="17.25" hidden="1" customHeight="1" x14ac:dyDescent="0.2">
      <c r="B32" s="36"/>
      <c r="C32" s="40">
        <f t="shared" si="1"/>
        <v>0</v>
      </c>
      <c r="D32" s="41">
        <f t="shared" si="1"/>
        <v>0</v>
      </c>
      <c r="E32" s="41">
        <f t="shared" si="1"/>
        <v>0</v>
      </c>
      <c r="F32" s="41">
        <f t="shared" si="1"/>
        <v>0</v>
      </c>
      <c r="G32" s="41">
        <f t="shared" si="1"/>
        <v>0</v>
      </c>
      <c r="H32" s="42">
        <f t="shared" si="1"/>
        <v>0</v>
      </c>
    </row>
    <row r="33" spans="2:17" s="35" customFormat="1" ht="17.25" hidden="1" customHeight="1" x14ac:dyDescent="0.2">
      <c r="B33" s="36"/>
      <c r="C33" s="43">
        <f t="shared" ref="C33:H33" si="2">IF($B$17="",0,C17)</f>
        <v>0</v>
      </c>
      <c r="D33" s="44">
        <f t="shared" si="2"/>
        <v>0</v>
      </c>
      <c r="E33" s="44">
        <f t="shared" si="2"/>
        <v>0</v>
      </c>
      <c r="F33" s="44">
        <f t="shared" si="2"/>
        <v>0</v>
      </c>
      <c r="G33" s="44">
        <f t="shared" si="2"/>
        <v>0</v>
      </c>
      <c r="H33" s="45">
        <f t="shared" si="2"/>
        <v>0</v>
      </c>
    </row>
    <row r="34" spans="2:17" s="35" customFormat="1" ht="17.25" hidden="1" customHeight="1" x14ac:dyDescent="0.2">
      <c r="B34" s="36"/>
      <c r="C34" s="46">
        <f t="shared" ref="C34:H34" si="3">IF($B$18="",0,C18)</f>
        <v>0</v>
      </c>
      <c r="D34" s="47">
        <f t="shared" si="3"/>
        <v>0</v>
      </c>
      <c r="E34" s="47">
        <f t="shared" si="3"/>
        <v>0</v>
      </c>
      <c r="F34" s="47">
        <f t="shared" si="3"/>
        <v>0</v>
      </c>
      <c r="G34" s="47">
        <f t="shared" si="3"/>
        <v>0</v>
      </c>
      <c r="H34" s="48">
        <f t="shared" si="3"/>
        <v>0</v>
      </c>
    </row>
    <row r="35" spans="2:17" s="51" customFormat="1" ht="17.25" hidden="1" customHeight="1" x14ac:dyDescent="0.2">
      <c r="B35" s="49">
        <v>7020</v>
      </c>
      <c r="C35" s="57" t="s">
        <v>22</v>
      </c>
      <c r="D35" s="57" t="s">
        <v>23</v>
      </c>
      <c r="E35" s="57" t="s">
        <v>29</v>
      </c>
      <c r="F35" s="57" t="s">
        <v>24</v>
      </c>
      <c r="G35" s="57" t="s">
        <v>36</v>
      </c>
      <c r="H35" s="58" t="s">
        <v>46</v>
      </c>
      <c r="I35" s="58" t="s">
        <v>47</v>
      </c>
      <c r="J35" s="51" t="s">
        <v>0</v>
      </c>
      <c r="K35" s="51" t="s">
        <v>1</v>
      </c>
      <c r="L35" s="51" t="s">
        <v>3</v>
      </c>
      <c r="M35" s="51" t="s">
        <v>4</v>
      </c>
      <c r="N35" s="51" t="s">
        <v>5</v>
      </c>
      <c r="O35" s="51" t="s">
        <v>2</v>
      </c>
    </row>
    <row r="36" spans="2:17" s="51" customFormat="1" ht="17.25" hidden="1" customHeight="1" x14ac:dyDescent="0.2">
      <c r="B36" s="52" t="s">
        <v>18</v>
      </c>
      <c r="C36" s="53">
        <f>SUM(C31:F31)</f>
        <v>0</v>
      </c>
      <c r="D36" s="53">
        <f>G31+H31</f>
        <v>0</v>
      </c>
      <c r="E36" s="53">
        <f>C36+D36</f>
        <v>0</v>
      </c>
      <c r="F36" s="53">
        <f>C31+D31+G31</f>
        <v>0</v>
      </c>
      <c r="G36" s="53">
        <f>E36-F36</f>
        <v>0</v>
      </c>
      <c r="H36" s="54">
        <f>IF(E36&gt;=$B$35,1000000,0)</f>
        <v>0</v>
      </c>
      <c r="I36" s="54">
        <f>IF(OR(B44=1,B44=2),100000,0)</f>
        <v>100000</v>
      </c>
      <c r="J36" s="54">
        <f>IF(OR(B48=1,B48=2,B48=3,B48=5),10000,0)</f>
        <v>10000</v>
      </c>
      <c r="K36" s="54">
        <f>IF(V15&gt;0,1000,0)</f>
        <v>0</v>
      </c>
      <c r="L36" s="54">
        <f>IF(C36=0,0,(RANK(C36,C$36:C$39,1))*100)</f>
        <v>0</v>
      </c>
      <c r="M36" s="54">
        <f>IF(D36=0,0,(RANK(D36,D$36:D$39,1))*10)</f>
        <v>0</v>
      </c>
      <c r="N36" s="54">
        <v>4</v>
      </c>
      <c r="O36" s="54">
        <f>SUM(H36:N36)</f>
        <v>110004</v>
      </c>
      <c r="P36" s="51">
        <f>RANK(O36,O$36:O$39)</f>
        <v>1</v>
      </c>
      <c r="Q36" s="50">
        <f>IF(AND(Q15=1,S15=0),1,0)</f>
        <v>0</v>
      </c>
    </row>
    <row r="37" spans="2:17" s="51" customFormat="1" ht="17.25" hidden="1" customHeight="1" x14ac:dyDescent="0.2">
      <c r="B37" s="52" t="s">
        <v>19</v>
      </c>
      <c r="C37" s="53">
        <f>SUM(C32:F32)</f>
        <v>0</v>
      </c>
      <c r="D37" s="53">
        <f>G32+H32</f>
        <v>0</v>
      </c>
      <c r="E37" s="53">
        <f>C37+D37</f>
        <v>0</v>
      </c>
      <c r="F37" s="53">
        <f>C32+D32+G32</f>
        <v>0</v>
      </c>
      <c r="G37" s="53">
        <f>E37-F37</f>
        <v>0</v>
      </c>
      <c r="H37" s="54">
        <f>IF(E37&gt;=$B$35,1000000,0)</f>
        <v>0</v>
      </c>
      <c r="I37" s="54">
        <f>IF(OR(B44=1,B44=3),100000,0)</f>
        <v>100000</v>
      </c>
      <c r="J37" s="54">
        <f>IF(OR(B48=1,B48=2,B48=4,B48=6),10000,0)</f>
        <v>10000</v>
      </c>
      <c r="K37" s="54">
        <f>IF(V16&gt;0,1000,0)</f>
        <v>0</v>
      </c>
      <c r="L37" s="54">
        <f>IF(C37=0,0,(RANK(C37,C$36:C$39,1))*100)</f>
        <v>0</v>
      </c>
      <c r="M37" s="54">
        <f>IF(D37=0,0,(RANK(D37,D$36:D$39,1))*10)</f>
        <v>0</v>
      </c>
      <c r="N37" s="54">
        <v>3</v>
      </c>
      <c r="O37" s="54">
        <f>SUM(H37:N37)</f>
        <v>110003</v>
      </c>
      <c r="P37" s="51">
        <f>RANK(O37,O$36:O$39)</f>
        <v>2</v>
      </c>
      <c r="Q37" s="50">
        <f>IF(AND(Q16=1,S16=0),1,0)</f>
        <v>0</v>
      </c>
    </row>
    <row r="38" spans="2:17" s="51" customFormat="1" ht="17.25" hidden="1" customHeight="1" x14ac:dyDescent="0.2">
      <c r="B38" s="52" t="s">
        <v>20</v>
      </c>
      <c r="C38" s="53">
        <f>SUM(C33:F33)</f>
        <v>0</v>
      </c>
      <c r="D38" s="53">
        <f>G33+H33</f>
        <v>0</v>
      </c>
      <c r="E38" s="53">
        <f>C38+D38</f>
        <v>0</v>
      </c>
      <c r="F38" s="53">
        <f>C33+D33+G33</f>
        <v>0</v>
      </c>
      <c r="G38" s="53">
        <f>IF(B17="",0,E38-F38)</f>
        <v>0</v>
      </c>
      <c r="H38" s="54">
        <f>IF(E38&gt;=$B$35,1000000,0)</f>
        <v>0</v>
      </c>
      <c r="I38" s="54">
        <v>0</v>
      </c>
      <c r="J38" s="54">
        <f>IF(OR(B48=5,B48=8),10000,0)</f>
        <v>0</v>
      </c>
      <c r="K38" s="54">
        <f>IF(V17&gt;0,1000,0)</f>
        <v>0</v>
      </c>
      <c r="L38" s="54">
        <f>IF(C38=0,0,(RANK(C38,C$36:C$39,1))*100)</f>
        <v>0</v>
      </c>
      <c r="M38" s="54">
        <f>IF(D38=0,0,(RANK(D38,D$36:D$39,1))*10)</f>
        <v>0</v>
      </c>
      <c r="N38" s="54">
        <v>1</v>
      </c>
      <c r="O38" s="54">
        <f>SUM(H38:N38)</f>
        <v>1</v>
      </c>
      <c r="P38" s="51">
        <f>RANK(O38,O$36:O$39)</f>
        <v>4</v>
      </c>
      <c r="Q38" s="50">
        <f>IF(AND(Q17=1,S17=0),1,0)</f>
        <v>0</v>
      </c>
    </row>
    <row r="39" spans="2:17" s="51" customFormat="1" ht="17.25" hidden="1" customHeight="1" x14ac:dyDescent="0.2">
      <c r="B39" s="52" t="s">
        <v>21</v>
      </c>
      <c r="C39" s="53">
        <f>SUM(C34:F34)</f>
        <v>0</v>
      </c>
      <c r="D39" s="53">
        <f>G34+H34</f>
        <v>0</v>
      </c>
      <c r="E39" s="53">
        <f>C39+D39</f>
        <v>0</v>
      </c>
      <c r="F39" s="53">
        <f>C34+D34+G34</f>
        <v>0</v>
      </c>
      <c r="G39" s="53">
        <f>IF(B18="",0,E39-F39)</f>
        <v>0</v>
      </c>
      <c r="H39" s="54">
        <f>IF(E39&gt;=$B$35,1000000,0)</f>
        <v>0</v>
      </c>
      <c r="I39" s="54">
        <v>0</v>
      </c>
      <c r="J39" s="54">
        <f>IF(OR(B48=6,B48=7),10000,0)</f>
        <v>0</v>
      </c>
      <c r="K39" s="54">
        <f>IF(V18&gt;0,1000,0)</f>
        <v>0</v>
      </c>
      <c r="L39" s="54">
        <f>IF(C39=0,0,(RANK(C39,C$36:C$39,1))*100)</f>
        <v>0</v>
      </c>
      <c r="M39" s="54">
        <f>IF(D39=0,0,(RANK(D39,D$36:D$39,1))*10)</f>
        <v>0</v>
      </c>
      <c r="N39" s="54">
        <v>2</v>
      </c>
      <c r="O39" s="54">
        <f>SUM(H39:N39)</f>
        <v>2</v>
      </c>
      <c r="P39" s="51">
        <f>RANK(O39,O$36:O$39)</f>
        <v>3</v>
      </c>
      <c r="Q39" s="50">
        <f>IF(AND(Q18=1,S18=0),1,0)</f>
        <v>0</v>
      </c>
    </row>
    <row r="40" spans="2:17" s="51" customFormat="1" ht="17.25" hidden="1" customHeight="1" x14ac:dyDescent="0.2">
      <c r="B40" s="52"/>
    </row>
    <row r="41" spans="2:17" s="51" customFormat="1" ht="17.25" hidden="1" customHeight="1" x14ac:dyDescent="0.2">
      <c r="B41" s="55" t="str">
        <f t="shared" ref="B41:O41" si="4">IF($P$36=1,B36,IF($P$37=1,B37,IF($P$38=1,B38,B39)))</f>
        <v>Mère</v>
      </c>
      <c r="C41" s="53">
        <f t="shared" si="4"/>
        <v>0</v>
      </c>
      <c r="D41" s="53">
        <f t="shared" si="4"/>
        <v>0</v>
      </c>
      <c r="E41" s="53">
        <f t="shared" si="4"/>
        <v>0</v>
      </c>
      <c r="F41" s="53">
        <f t="shared" si="4"/>
        <v>0</v>
      </c>
      <c r="G41" s="53">
        <f t="shared" si="4"/>
        <v>0</v>
      </c>
      <c r="H41" s="54">
        <f t="shared" si="4"/>
        <v>0</v>
      </c>
      <c r="I41" s="54">
        <f t="shared" si="4"/>
        <v>100000</v>
      </c>
      <c r="J41" s="54">
        <f t="shared" si="4"/>
        <v>10000</v>
      </c>
      <c r="K41" s="54">
        <f t="shared" si="4"/>
        <v>0</v>
      </c>
      <c r="L41" s="54">
        <f t="shared" si="4"/>
        <v>0</v>
      </c>
      <c r="M41" s="54">
        <f t="shared" si="4"/>
        <v>0</v>
      </c>
      <c r="N41" s="54">
        <f t="shared" si="4"/>
        <v>4</v>
      </c>
      <c r="O41" s="54">
        <f t="shared" si="4"/>
        <v>110004</v>
      </c>
      <c r="P41" s="54">
        <f>IF($P$36=1,Q36,IF($P$37=1,Q37,IF($P$38=1,Q38,Q39)))</f>
        <v>0</v>
      </c>
      <c r="Q41" s="54">
        <f>IF($P$36=2,V15,IF($P$37=2,V16,IF($P$38=2,V17,V18)))</f>
        <v>0</v>
      </c>
    </row>
    <row r="42" spans="2:17" s="51" customFormat="1" ht="17.25" hidden="1" customHeight="1" x14ac:dyDescent="0.2">
      <c r="B42" s="55" t="str">
        <f t="shared" ref="B42:O42" si="5">IF($P$36=2,B36,IF($P$37=2,B37,IF($P$38=2,B38,B39)))</f>
        <v>Père</v>
      </c>
      <c r="C42" s="53">
        <f t="shared" si="5"/>
        <v>0</v>
      </c>
      <c r="D42" s="53">
        <f t="shared" si="5"/>
        <v>0</v>
      </c>
      <c r="E42" s="53">
        <f t="shared" si="5"/>
        <v>0</v>
      </c>
      <c r="F42" s="53">
        <f t="shared" si="5"/>
        <v>0</v>
      </c>
      <c r="G42" s="53">
        <f t="shared" si="5"/>
        <v>0</v>
      </c>
      <c r="H42" s="54">
        <f t="shared" si="5"/>
        <v>0</v>
      </c>
      <c r="I42" s="54">
        <f t="shared" si="5"/>
        <v>100000</v>
      </c>
      <c r="J42" s="54">
        <f t="shared" si="5"/>
        <v>10000</v>
      </c>
      <c r="K42" s="54">
        <f t="shared" si="5"/>
        <v>0</v>
      </c>
      <c r="L42" s="54">
        <f t="shared" si="5"/>
        <v>0</v>
      </c>
      <c r="M42" s="54">
        <f t="shared" si="5"/>
        <v>0</v>
      </c>
      <c r="N42" s="54">
        <f t="shared" si="5"/>
        <v>3</v>
      </c>
      <c r="O42" s="54">
        <f t="shared" si="5"/>
        <v>110003</v>
      </c>
      <c r="P42" s="54">
        <f>IF($P$36=2,Q36,IF($P$37=2,Q37,IF($P$38=2,Q38,Q39)))</f>
        <v>0</v>
      </c>
      <c r="Q42" s="54">
        <f>IF($P$36=1,V15,IF($P$37=1,V16,IF($P$38=1,V17,V18)))</f>
        <v>0</v>
      </c>
    </row>
    <row r="43" spans="2:17" s="51" customFormat="1" ht="17.25" hidden="1" customHeight="1" x14ac:dyDescent="0.2">
      <c r="B43" s="52"/>
      <c r="Q43" s="54">
        <f>SUM(Q41:Q42)</f>
        <v>0</v>
      </c>
    </row>
    <row r="44" spans="2:17" s="51" customFormat="1" ht="17.25" hidden="1" customHeight="1" x14ac:dyDescent="0.2">
      <c r="B44" s="56">
        <v>1</v>
      </c>
      <c r="C44" s="51" t="s">
        <v>43</v>
      </c>
    </row>
    <row r="45" spans="2:17" s="51" customFormat="1" ht="17.25" hidden="1" customHeight="1" x14ac:dyDescent="0.2">
      <c r="B45" s="52"/>
      <c r="C45" s="51" t="s">
        <v>18</v>
      </c>
      <c r="L45" s="50"/>
    </row>
    <row r="46" spans="2:17" s="51" customFormat="1" ht="17.25" hidden="1" customHeight="1" x14ac:dyDescent="0.2">
      <c r="B46" s="52"/>
      <c r="C46" s="51" t="s">
        <v>19</v>
      </c>
      <c r="L46" s="50"/>
    </row>
    <row r="47" spans="2:17" s="51" customFormat="1" ht="17.25" hidden="1" customHeight="1" x14ac:dyDescent="0.2">
      <c r="B47" s="52"/>
      <c r="C47" s="51" t="s">
        <v>25</v>
      </c>
    </row>
    <row r="48" spans="2:17" s="51" customFormat="1" ht="17.25" hidden="1" customHeight="1" x14ac:dyDescent="0.2">
      <c r="B48" s="56">
        <v>1</v>
      </c>
      <c r="C48" s="51" t="s">
        <v>26</v>
      </c>
    </row>
    <row r="49" spans="2:3" s="51" customFormat="1" ht="17.25" hidden="1" customHeight="1" x14ac:dyDescent="0.2">
      <c r="B49" s="56"/>
      <c r="C49" s="51" t="s">
        <v>45</v>
      </c>
    </row>
    <row r="50" spans="2:3" s="51" customFormat="1" ht="17.25" hidden="1" customHeight="1" x14ac:dyDescent="0.2">
      <c r="B50" s="52"/>
      <c r="C50" s="51" t="s">
        <v>18</v>
      </c>
    </row>
    <row r="51" spans="2:3" s="51" customFormat="1" ht="17.25" hidden="1" customHeight="1" x14ac:dyDescent="0.2">
      <c r="B51" s="52"/>
      <c r="C51" s="51" t="s">
        <v>19</v>
      </c>
    </row>
    <row r="52" spans="2:3" s="51" customFormat="1" ht="17.25" hidden="1" customHeight="1" x14ac:dyDescent="0.2">
      <c r="B52" s="52"/>
      <c r="C52" s="51" t="s">
        <v>27</v>
      </c>
    </row>
    <row r="53" spans="2:3" s="51" customFormat="1" ht="17.25" hidden="1" customHeight="1" x14ac:dyDescent="0.2">
      <c r="B53" s="52"/>
      <c r="C53" s="51" t="s">
        <v>28</v>
      </c>
    </row>
    <row r="54" spans="2:3" s="51" customFormat="1" ht="17.25" hidden="1" customHeight="1" x14ac:dyDescent="0.2">
      <c r="B54" s="52"/>
      <c r="C54" s="51" t="s">
        <v>21</v>
      </c>
    </row>
    <row r="55" spans="2:3" s="51" customFormat="1" ht="17.25" hidden="1" customHeight="1" x14ac:dyDescent="0.2">
      <c r="B55" s="52"/>
      <c r="C55" s="51" t="s">
        <v>20</v>
      </c>
    </row>
    <row r="56" spans="2:3" s="51" customFormat="1" ht="17.25" hidden="1" customHeight="1" x14ac:dyDescent="0.2">
      <c r="B56" s="52"/>
      <c r="C56" s="51" t="s">
        <v>44</v>
      </c>
    </row>
    <row r="57" spans="2:3" ht="17.25" customHeight="1" x14ac:dyDescent="0.2"/>
  </sheetData>
  <sheetProtection password="D5C1" sheet="1" objects="1" scenarios="1" selectLockedCells="1"/>
  <mergeCells count="6">
    <mergeCell ref="G12:H12"/>
    <mergeCell ref="C12:F12"/>
    <mergeCell ref="E13:F13"/>
    <mergeCell ref="C13:D13"/>
    <mergeCell ref="G13:G14"/>
    <mergeCell ref="H13:H14"/>
  </mergeCells>
  <phoneticPr fontId="0" type="noConversion"/>
  <conditionalFormatting sqref="B21:C21 F21">
    <cfRule type="expression" dxfId="5" priority="1" stopIfTrue="1">
      <formula>$B$21=""</formula>
    </cfRule>
  </conditionalFormatting>
  <conditionalFormatting sqref="D21:E21">
    <cfRule type="expression" dxfId="4" priority="2" stopIfTrue="1">
      <formula>$B$21=""</formula>
    </cfRule>
  </conditionalFormatting>
  <conditionalFormatting sqref="C17:H17">
    <cfRule type="expression" dxfId="3" priority="3" stopIfTrue="1">
      <formula>$B$17=""</formula>
    </cfRule>
  </conditionalFormatting>
  <conditionalFormatting sqref="C18:H18">
    <cfRule type="expression" dxfId="2" priority="4" stopIfTrue="1">
      <formula>$B$18=""</formula>
    </cfRule>
  </conditionalFormatting>
  <conditionalFormatting sqref="C14">
    <cfRule type="expression" dxfId="1" priority="5" stopIfTrue="1">
      <formula>A14&gt;0</formula>
    </cfRule>
  </conditionalFormatting>
  <conditionalFormatting sqref="E14">
    <cfRule type="expression" dxfId="0" priority="6" stopIfTrue="1">
      <formula>A14&gt;0</formula>
    </cfRule>
  </conditionalFormatting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4</xdr:col>
                    <xdr:colOff>161925</xdr:colOff>
                    <xdr:row>5</xdr:row>
                    <xdr:rowOff>0</xdr:rowOff>
                  </from>
                  <to>
                    <xdr:col>5</xdr:col>
                    <xdr:colOff>628650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defaultSize="0" autoLine="0" autoPict="0">
                <anchor moveWithCells="1">
                  <from>
                    <xdr:col>4</xdr:col>
                    <xdr:colOff>161925</xdr:colOff>
                    <xdr:row>7</xdr:row>
                    <xdr:rowOff>0</xdr:rowOff>
                  </from>
                  <to>
                    <xdr:col>5</xdr:col>
                    <xdr:colOff>628650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Premier droit</vt:lpstr>
      <vt:lpstr>'Premier droit'!Druckbereich</vt:lpstr>
    </vt:vector>
  </TitlesOfParts>
  <Company>medisuisse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Ausgleichskasse medisuisse</dc:creator>
  <cp:lastModifiedBy>Weber, Daniel</cp:lastModifiedBy>
  <cp:lastPrinted>2012-08-28T10:17:39Z</cp:lastPrinted>
  <dcterms:created xsi:type="dcterms:W3CDTF">2012-04-17T08:30:08Z</dcterms:created>
  <dcterms:modified xsi:type="dcterms:W3CDTF">2017-09-22T07:12:24Z</dcterms:modified>
</cp:coreProperties>
</file>